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86B0E9E1-B256-4ADD-A86D-5DB72A466DF2}" xr6:coauthVersionLast="47" xr6:coauthVersionMax="47" xr10:uidLastSave="{00000000-0000-0000-0000-000000000000}"/>
  <bookViews>
    <workbookView xWindow="-120" yWindow="-120" windowWidth="29040" windowHeight="15840" xr2:uid="{39BC34FD-642C-49A0-836E-9E2E07042214}"/>
  </bookViews>
  <sheets>
    <sheet name="sposob rozliczan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K4" i="1"/>
  <c r="E5" i="1" s="1"/>
  <c r="D3" i="1"/>
  <c r="L6" i="1" s="1"/>
  <c r="J4" i="1"/>
  <c r="L5" i="1" l="1"/>
  <c r="F5" i="1"/>
  <c r="G6" i="1"/>
  <c r="H6" i="1" s="1"/>
  <c r="E7" i="1"/>
  <c r="G5" i="1"/>
  <c r="H5" i="1" s="1"/>
  <c r="I6" i="1" l="1"/>
  <c r="E6" i="1" s="1"/>
  <c r="M5" i="1"/>
  <c r="F7" i="1"/>
  <c r="M7" i="1" s="1"/>
  <c r="F6" i="1" l="1"/>
  <c r="M6" i="1" l="1"/>
</calcChain>
</file>

<file path=xl/sharedStrings.xml><?xml version="1.0" encoding="utf-8"?>
<sst xmlns="http://schemas.openxmlformats.org/spreadsheetml/2006/main" count="23" uniqueCount="22">
  <si>
    <t>PIT-5</t>
  </si>
  <si>
    <t>PIT-5L</t>
  </si>
  <si>
    <t>Ryczałt</t>
  </si>
  <si>
    <t>Liczba miesięcy</t>
  </si>
  <si>
    <t>Do opodatkowania</t>
  </si>
  <si>
    <t>Podatek do zapłaty</t>
  </si>
  <si>
    <t>Podstawa zdrowotnego</t>
  </si>
  <si>
    <t>Zdrowotne</t>
  </si>
  <si>
    <t>FP</t>
  </si>
  <si>
    <t>Składki ZUS</t>
  </si>
  <si>
    <t>Przychód</t>
  </si>
  <si>
    <t>Koszty</t>
  </si>
  <si>
    <t>Dochód</t>
  </si>
  <si>
    <t>DSF</t>
  </si>
  <si>
    <t>RAZEM PODATKI, DANINY I SKŁADKI</t>
  </si>
  <si>
    <t>Zdrowotne do odliczenia</t>
  </si>
  <si>
    <t>Mała Księgowość "Rzeczpospolitej"
Jaki sposób rozliczenia w 2023 jest najkorzystniejszy?</t>
  </si>
  <si>
    <t>Parametry</t>
  </si>
  <si>
    <t>Przeciętne wynagrodzenie</t>
  </si>
  <si>
    <t>Minimalne wynagrodzenie</t>
  </si>
  <si>
    <t>Zdrowotne PIT-5L</t>
  </si>
  <si>
    <t>Zdrowotne do odliczenia PIT-5L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</si>
</sst>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* #,##0.00\ [$zł-415]_-;\-* #,##0.00\ [$zł-415]_-;_-* &quot;-&quot;??\ [$zł-415]_-;_-@_-"/>
    <numFmt numFmtId="167" formatCode="#,##0.00\ &quot;zł&quot;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165" fontId="3" fillId="3" borderId="1" xfId="3" applyNumberFormat="1"/>
    <xf numFmtId="0" fontId="5" fillId="0" borderId="3" xfId="5" applyAlignment="1">
      <alignment horizontal="center" vertical="center" wrapText="1"/>
    </xf>
    <xf numFmtId="0" fontId="2" fillId="2" borderId="4" xfId="2" applyBorder="1"/>
    <xf numFmtId="165" fontId="2" fillId="2" borderId="4" xfId="2" applyNumberFormat="1" applyBorder="1"/>
    <xf numFmtId="165" fontId="3" fillId="3" borderId="4" xfId="3" applyNumberFormat="1" applyBorder="1"/>
    <xf numFmtId="0" fontId="0" fillId="0" borderId="4" xfId="0" applyBorder="1"/>
    <xf numFmtId="165" fontId="2" fillId="2" borderId="4" xfId="1" applyNumberFormat="1" applyFont="1" applyFill="1" applyBorder="1"/>
    <xf numFmtId="0" fontId="6" fillId="0" borderId="4" xfId="0" applyFont="1" applyBorder="1"/>
    <xf numFmtId="165" fontId="0" fillId="0" borderId="4" xfId="1" applyNumberFormat="1" applyFont="1" applyBorder="1"/>
    <xf numFmtId="165" fontId="0" fillId="0" borderId="4" xfId="0" applyNumberFormat="1" applyBorder="1"/>
    <xf numFmtId="0" fontId="4" fillId="0" borderId="2" xfId="4" applyAlignment="1">
      <alignment horizontal="center" wrapText="1"/>
    </xf>
    <xf numFmtId="0" fontId="4" fillId="0" borderId="2" xfId="4" applyAlignment="1">
      <alignment horizontal="center"/>
    </xf>
    <xf numFmtId="167" fontId="0" fillId="0" borderId="0" xfId="0" applyNumberFormat="1"/>
    <xf numFmtId="0" fontId="6" fillId="0" borderId="0" xfId="0" applyFont="1" applyFill="1" applyBorder="1"/>
    <xf numFmtId="0" fontId="4" fillId="0" borderId="0" xfId="4" applyFill="1" applyBorder="1" applyAlignment="1">
      <alignment horizontal="center"/>
    </xf>
    <xf numFmtId="0" fontId="4" fillId="0" borderId="0" xfId="4" applyFill="1" applyBorder="1" applyAlignment="1">
      <alignment horizontal="center"/>
    </xf>
    <xf numFmtId="10" fontId="0" fillId="0" borderId="0" xfId="0" applyNumberFormat="1"/>
    <xf numFmtId="0" fontId="6" fillId="0" borderId="0" xfId="0" applyFont="1"/>
    <xf numFmtId="168" fontId="2" fillId="2" borderId="4" xfId="2" applyNumberFormat="1" applyBorder="1"/>
  </cellXfs>
  <cellStyles count="6">
    <cellStyle name="Calculation" xfId="3" builtinId="22"/>
    <cellStyle name="Currency" xfId="1" builtinId="4"/>
    <cellStyle name="Heading 1" xfId="4" builtinId="16"/>
    <cellStyle name="Heading 2" xfId="5" builtinId="17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AF7D-3463-4138-A789-71390FD0C116}">
  <dimension ref="A1:M13"/>
  <sheetViews>
    <sheetView tabSelected="1" workbookViewId="0">
      <selection activeCell="E11" sqref="E11"/>
    </sheetView>
  </sheetViews>
  <sheetFormatPr defaultRowHeight="15" x14ac:dyDescent="0.25"/>
  <cols>
    <col min="1" max="1" width="29.140625" bestFit="1" customWidth="1"/>
    <col min="2" max="2" width="15.140625" bestFit="1" customWidth="1"/>
    <col min="3" max="3" width="13.5703125" bestFit="1" customWidth="1"/>
    <col min="4" max="4" width="15.140625" bestFit="1" customWidth="1"/>
    <col min="5" max="5" width="17.28515625" customWidth="1"/>
    <col min="6" max="6" width="14.140625" customWidth="1"/>
    <col min="7" max="7" width="14.85546875" bestFit="1" customWidth="1"/>
    <col min="8" max="8" width="13.5703125" bestFit="1" customWidth="1"/>
    <col min="9" max="9" width="13.5703125" customWidth="1"/>
    <col min="10" max="10" width="15" customWidth="1"/>
    <col min="11" max="11" width="11.42578125" bestFit="1" customWidth="1"/>
    <col min="12" max="12" width="12.42578125" bestFit="1" customWidth="1"/>
    <col min="13" max="13" width="16.7109375" customWidth="1"/>
  </cols>
  <sheetData>
    <row r="1" spans="1:13" ht="39" customHeight="1" thickBot="1" x14ac:dyDescent="0.3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73.5" customHeight="1" thickTop="1" thickBot="1" x14ac:dyDescent="0.3">
      <c r="A2" s="3" t="s">
        <v>3</v>
      </c>
      <c r="B2" s="3" t="s">
        <v>10</v>
      </c>
      <c r="C2" s="3" t="s">
        <v>11</v>
      </c>
      <c r="D2" s="3" t="s">
        <v>12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15</v>
      </c>
      <c r="J2" s="3" t="s">
        <v>9</v>
      </c>
      <c r="K2" s="3" t="s">
        <v>8</v>
      </c>
      <c r="L2" s="3" t="s">
        <v>13</v>
      </c>
      <c r="M2" s="3" t="s">
        <v>14</v>
      </c>
    </row>
    <row r="3" spans="1:13" ht="15.75" thickTop="1" x14ac:dyDescent="0.25">
      <c r="A3" s="4">
        <v>12</v>
      </c>
      <c r="B3" s="5">
        <v>140000</v>
      </c>
      <c r="C3" s="5">
        <v>50000</v>
      </c>
      <c r="D3" s="6">
        <f>B3-C3</f>
        <v>90000</v>
      </c>
      <c r="E3" s="7"/>
      <c r="F3" s="7"/>
      <c r="G3" s="7"/>
      <c r="H3" s="7"/>
      <c r="I3" s="7"/>
      <c r="J3" s="5">
        <v>1316.54</v>
      </c>
      <c r="K3" s="8">
        <v>101.94</v>
      </c>
      <c r="M3" s="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6">
        <f>J3*A3</f>
        <v>15798.48</v>
      </c>
      <c r="K4" s="6">
        <f>K3*A3</f>
        <v>1223.28</v>
      </c>
      <c r="L4" s="6"/>
      <c r="M4" s="7"/>
    </row>
    <row r="5" spans="1:13" x14ac:dyDescent="0.25">
      <c r="A5" s="9" t="s">
        <v>0</v>
      </c>
      <c r="B5" s="7"/>
      <c r="C5" s="7"/>
      <c r="D5" s="7"/>
      <c r="E5" s="6">
        <f>MAX(B3-C3-J4-K4-I5,0)</f>
        <v>72978.240000000005</v>
      </c>
      <c r="F5" s="6">
        <f>MAX((MIN(E5,120000)*0.12-3600) + MAX(E5-120000,0)*0.32,0)</f>
        <v>5157.3888000000006</v>
      </c>
      <c r="G5" s="6">
        <f>MAX(D3-J4,0)</f>
        <v>74201.52</v>
      </c>
      <c r="H5" s="6">
        <f>MAX(G5*$B$9,A3*ROUND($B$11*$B$9,2))</f>
        <v>6678.1368000000002</v>
      </c>
      <c r="I5" s="6">
        <v>0</v>
      </c>
      <c r="J5" s="7"/>
      <c r="K5" s="9"/>
      <c r="L5" s="2">
        <f>MAX(D3-J4-1000000,0)*0.04</f>
        <v>0</v>
      </c>
      <c r="M5" s="10">
        <f>F5+H5+J$4+K$4+L5</f>
        <v>28857.285599999999</v>
      </c>
    </row>
    <row r="6" spans="1:13" x14ac:dyDescent="0.25">
      <c r="A6" s="9" t="s">
        <v>1</v>
      </c>
      <c r="B6" s="7"/>
      <c r="C6" s="7"/>
      <c r="D6" s="7"/>
      <c r="E6" s="6">
        <f>MAX(B3-C3-J4-K4-I6,0)</f>
        <v>69209.040000000008</v>
      </c>
      <c r="F6" s="6">
        <f>E6*0.19</f>
        <v>13149.717600000002</v>
      </c>
      <c r="G6" s="6">
        <f>MAX(D3-J4,0)</f>
        <v>74201.52</v>
      </c>
      <c r="H6" s="6">
        <f>MAX(G6*$B$10,A3*ROUND($B$11*$B$9,2))</f>
        <v>3769.2000000000003</v>
      </c>
      <c r="I6" s="6">
        <f>MIN(H6, $B$12)</f>
        <v>3769.2000000000003</v>
      </c>
      <c r="J6" s="7"/>
      <c r="K6" s="9"/>
      <c r="L6" s="2">
        <f>MAX(D3-J4-1000000,0)*0.04</f>
        <v>0</v>
      </c>
      <c r="M6" s="10">
        <f t="shared" ref="M6:M7" si="0">F6+H6+J$4+K$4+L6</f>
        <v>33940.677600000003</v>
      </c>
    </row>
    <row r="7" spans="1:13" x14ac:dyDescent="0.25">
      <c r="A7" s="9" t="s">
        <v>2</v>
      </c>
      <c r="B7" s="20">
        <v>8.5000000000000006E-2</v>
      </c>
      <c r="C7" s="7"/>
      <c r="D7" s="7"/>
      <c r="E7" s="6">
        <f>MAX(B3-J4-I7,0)</f>
        <v>120439.94</v>
      </c>
      <c r="F7" s="6">
        <f>E7*B7</f>
        <v>10237.394900000001</v>
      </c>
      <c r="G7" s="11"/>
      <c r="H7" s="6">
        <f>A3*ROUND(IF(B3-J4&lt;60000,ROUND($B$13*0.6,2),IF(B3-J4&lt;300000,ROUND($B$13*1,2),ROUND($B$13*1.8,2)))*$B$9,2)</f>
        <v>7523.16</v>
      </c>
      <c r="I7" s="6">
        <f>H7/2</f>
        <v>3761.58</v>
      </c>
      <c r="J7" s="7"/>
      <c r="K7" s="9"/>
      <c r="L7" s="2">
        <v>0</v>
      </c>
      <c r="M7" s="10">
        <f t="shared" si="0"/>
        <v>34782.314899999998</v>
      </c>
    </row>
    <row r="8" spans="1:13" ht="19.5" x14ac:dyDescent="0.3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9.5" x14ac:dyDescent="0.3">
      <c r="A9" s="19" t="s">
        <v>7</v>
      </c>
      <c r="B9" s="18">
        <v>0.09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9.5" x14ac:dyDescent="0.3">
      <c r="A10" s="15" t="s">
        <v>20</v>
      </c>
      <c r="B10" s="18">
        <v>4.9000000000000002E-2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9.5" x14ac:dyDescent="0.3">
      <c r="A11" s="15" t="s">
        <v>19</v>
      </c>
      <c r="B11" s="14">
        <v>3490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9" t="s">
        <v>21</v>
      </c>
      <c r="B12" s="14">
        <v>10200</v>
      </c>
    </row>
    <row r="13" spans="1:13" x14ac:dyDescent="0.25">
      <c r="A13" s="15" t="s">
        <v>18</v>
      </c>
      <c r="B13" s="14">
        <v>6965.94</v>
      </c>
    </row>
  </sheetData>
  <mergeCells count="2">
    <mergeCell ref="A1:M1"/>
    <mergeCell ref="A8:M8"/>
  </mergeCells>
  <conditionalFormatting sqref="M5:M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sposob rozliczania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2022-04-10T18:29:48Z</dcterms:created>
  <dcterms:modified xsi:type="dcterms:W3CDTF">2023-06-27T06:04:14Z</dcterms:modified>
</cp:coreProperties>
</file>