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55AA74F1-CD04-4953-9183-3145F5F89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tor zdrowotnej" sheetId="1" r:id="rId1"/>
  </sheets>
  <calcPr calcId="181029"/>
</workbook>
</file>

<file path=xl/calcChain.xml><?xml version="1.0" encoding="utf-8"?>
<calcChain xmlns="http://schemas.openxmlformats.org/spreadsheetml/2006/main">
  <c r="G17" i="1" l="1"/>
  <c r="G16" i="1"/>
  <c r="H16" i="1"/>
  <c r="B16" i="1"/>
  <c r="C16" i="1"/>
  <c r="E3" i="1"/>
  <c r="E4" i="1" s="1"/>
  <c r="E5" i="1" s="1"/>
  <c r="F3" i="1" l="1"/>
  <c r="G3" i="1" s="1"/>
  <c r="F4" i="1" s="1"/>
  <c r="D16" i="1"/>
  <c r="H3" i="1"/>
  <c r="I3" i="1" s="1"/>
  <c r="J3" i="1" s="1"/>
  <c r="H4" i="1" l="1"/>
  <c r="I4" i="1" s="1"/>
  <c r="J4" i="1" s="1"/>
  <c r="G4" i="1"/>
  <c r="F5" i="1" s="1"/>
  <c r="E6" i="1" l="1"/>
  <c r="E7" i="1" s="1"/>
  <c r="G5" i="1"/>
  <c r="H5" i="1"/>
  <c r="I5" i="1" s="1"/>
  <c r="J5" i="1" s="1"/>
  <c r="F6" i="1" l="1"/>
  <c r="G6" i="1" s="1"/>
  <c r="H6" i="1"/>
  <c r="I6" i="1" s="1"/>
  <c r="J6" i="1" s="1"/>
  <c r="E8" i="1"/>
  <c r="H7" i="1" l="1"/>
  <c r="I7" i="1" s="1"/>
  <c r="J7" i="1" s="1"/>
  <c r="F7" i="1"/>
  <c r="G7" i="1" s="1"/>
  <c r="E9" i="1"/>
  <c r="E10" i="1" s="1"/>
  <c r="E11" i="1" s="1"/>
  <c r="E12" i="1" l="1"/>
  <c r="E13" i="1" s="1"/>
  <c r="E14" i="1" s="1"/>
  <c r="F8" i="1"/>
  <c r="G8" i="1" s="1"/>
  <c r="H8" i="1"/>
  <c r="I8" i="1" s="1"/>
  <c r="J8" i="1" s="1"/>
  <c r="F9" i="1" l="1"/>
  <c r="G9" i="1" s="1"/>
  <c r="H9" i="1"/>
  <c r="I9" i="1" s="1"/>
  <c r="J9" i="1" s="1"/>
  <c r="H10" i="1" l="1"/>
  <c r="I10" i="1" s="1"/>
  <c r="J10" i="1" s="1"/>
  <c r="F10" i="1"/>
  <c r="G10" i="1" s="1"/>
  <c r="H11" i="1" l="1"/>
  <c r="I11" i="1" s="1"/>
  <c r="J11" i="1" s="1"/>
  <c r="F11" i="1"/>
  <c r="G11" i="1" s="1"/>
  <c r="H12" i="1" l="1"/>
  <c r="I12" i="1" s="1"/>
  <c r="J12" i="1" s="1"/>
  <c r="F12" i="1" l="1"/>
  <c r="G12" i="1" s="1"/>
  <c r="H13" i="1" l="1"/>
  <c r="I13" i="1" s="1"/>
  <c r="J13" i="1" s="1"/>
  <c r="F13" i="1" l="1"/>
  <c r="H14" i="1" l="1"/>
  <c r="I14" i="1" s="1"/>
  <c r="J14" i="1" s="1"/>
  <c r="J17" i="1" s="1"/>
  <c r="G13" i="1"/>
  <c r="F14" i="1" s="1"/>
  <c r="G14" i="1" l="1"/>
</calcChain>
</file>

<file path=xl/sharedStrings.xml><?xml version="1.0" encoding="utf-8"?>
<sst xmlns="http://schemas.openxmlformats.org/spreadsheetml/2006/main" count="38" uniqueCount="38">
  <si>
    <t>maj</t>
  </si>
  <si>
    <t>Przychód</t>
  </si>
  <si>
    <t xml:space="preserve">Koszty  </t>
  </si>
  <si>
    <t>Składka ZUS odliczona</t>
  </si>
  <si>
    <t>Ustalony dochód</t>
  </si>
  <si>
    <t>Ustalony dochód pomniejszony</t>
  </si>
  <si>
    <t>Razem</t>
  </si>
  <si>
    <t>Podstawa prawna - Dz.U.2021.1285 t.j.</t>
  </si>
  <si>
    <t>2c. Za każdy miesiąc podlegania ubezpieczeniu osoba, o której mowa w ust. 2, wpłaca składkę na ubezpieczenie zdrowotne od miesięcznej podstawy wymiaru składki na ubezpieczenie zdrowotne stanowiącej dochód z działalności gospodarczej uzyskany w miesiącu poprzedzającym miesiąc, za który opłacana jest składka, ustalony w następujący sposób:</t>
  </si>
  <si>
    <t>1) dochód za pierwszy miesiąc podlegania ubezpieczeniu w roku składkowym jest ustalany jako różnica między osiągniętymi przychodami w rozumieniu ustawy z dnia 26 lipca 1991 r. o podatku dochodowym od osób fizycznych a poniesionymi kosztami uzyskania tych przychodów w rozumieniu ustawy z dnia 26 lipca 1991 r. o podatku dochodowym od osób fizycznych;</t>
  </si>
  <si>
    <t>2) dochód ustalony w sposób, o którym mowa w pkt 1, jest pomniejszany o kwotę składek na ubezpieczenia emerytalne, rentowe, chorobowe i wypadkowe opłaconych w tym miesiącu, jeżeli nie zostały zaliczone do kosztów uzyskania przychodów;</t>
  </si>
  <si>
    <t>3) dochód za kolejne miesiące ustala się jako różnicę między sumą przychodów w rozumieniu ustawy z dnia 26 lipca 1991 r. o podatku dochodowym od osób fizycznych, osiągniętych od początku roku, i sumą kosztów uzyskania tych przychodów w rozumieniu ustawy z dnia 26 lipca 1991 r. o podatku dochodowym od osób fizycznych, poniesionych od początku roku;</t>
  </si>
  <si>
    <t>4) dochód ustalony w sposób, o którym mowa w pkt 3, jest pomniejszany o sumę dochodów ustalonych za miesiące poprzedzające i o różnicę między sumą składek na ubezpieczenia emerytalne, rentowe, chorobowe i wypadkowe, zapłaconych od początku roku, a sumą składek odliczonych w poprzednich miesiącach; dochód nie jest pomniejszany o składki, które zostały zaliczone do kosztów uzyskania przychodów.</t>
  </si>
  <si>
    <t>2d)  W przypadku gdy podstawa wymiaru składki na ubezpieczenie zdrowotne w danym miesiącu, ustalona zgodnie z ust. 2c, jest niższa od kwoty minimalnego wynagrodzenia obowiązującego w dniu 1 stycznia danego roku, podstawę wymiaru składki na ubezpieczenie zdrowotne za ten miesiąc stanowi kwota minimalnego wynagrodzenia obowiązującego w dniu 1 stycznia danego roku.</t>
  </si>
  <si>
    <t>Podstawa składki</t>
  </si>
  <si>
    <t>Ustalony dochód roczny</t>
  </si>
  <si>
    <t>Ustalony dochód miesięczny</t>
  </si>
  <si>
    <t>Nadpłata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</si>
  <si>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</si>
  <si>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</si>
  <si>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</si>
  <si>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</si>
  <si>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</si>
  <si>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</si>
  <si>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</si>
  <si>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</si>
  <si>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</si>
  <si>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</si>
  <si>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</si>
  <si>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Składka zdrowotna</t>
  </si>
  <si>
    <t>Mała Księgowość "Rzeczpospolitej"
Kalkulator podstawy obliczenia zdrowotnego oraz składki zdrowotnej</t>
  </si>
  <si>
    <t>Art. 81. - [Podstawa wymiaru składki na ubezpieczenie zdrowotne] - Świadczenia opieki zdrowotnej finansowane ze środków publicznych.</t>
  </si>
  <si>
    <t>Składka</t>
  </si>
  <si>
    <t>Składka ZUS nieodliczona</t>
  </si>
  <si>
    <t xml:space="preserve"> Skladka ZUS do odliczenia (zapłacona)</t>
  </si>
  <si>
    <t>Wynagrodzenie minimalne</t>
  </si>
  <si>
    <t>Składka dla skali</t>
  </si>
  <si>
    <t>Parametry stałe: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</si>
</sst>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72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2" borderId="4" applyNumberFormat="0" applyAlignment="0" applyProtection="0"/>
    <xf numFmtId="0" fontId="2" fillId="3" borderId="5" applyNumberFormat="0" applyAlignment="0" applyProtection="0"/>
    <xf numFmtId="0" fontId="3" fillId="3" borderId="4" applyNumberFormat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</cellStyleXfs>
  <cellXfs count="27">
    <xf numFmtId="0" fontId="0" fillId="0" borderId="0" xfId="0"/>
    <xf numFmtId="0" fontId="8" fillId="0" borderId="0" xfId="0" applyFont="1"/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8" fillId="0" borderId="1" xfId="0" applyFont="1" applyBorder="1"/>
    <xf numFmtId="164" fontId="10" fillId="2" borderId="1" xfId="1" applyNumberFormat="1" applyFont="1" applyBorder="1"/>
    <xf numFmtId="164" fontId="11" fillId="3" borderId="1" xfId="3" applyNumberFormat="1" applyFont="1" applyBorder="1"/>
    <xf numFmtId="164" fontId="12" fillId="3" borderId="1" xfId="2" applyNumberFormat="1" applyFont="1" applyBorder="1"/>
    <xf numFmtId="164" fontId="11" fillId="3" borderId="4" xfId="3" applyNumberFormat="1" applyFont="1"/>
    <xf numFmtId="164" fontId="8" fillId="0" borderId="0" xfId="0" applyNumberFormat="1" applyFont="1"/>
    <xf numFmtId="0" fontId="13" fillId="0" borderId="0" xfId="7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7" applyFont="1" applyBorder="1"/>
    <xf numFmtId="40" fontId="8" fillId="0" borderId="0" xfId="0" applyNumberFormat="1" applyFont="1"/>
    <xf numFmtId="0" fontId="8" fillId="0" borderId="0" xfId="0" applyFont="1" applyAlignment="1">
      <alignment vertical="top" wrapText="1"/>
    </xf>
    <xf numFmtId="2" fontId="11" fillId="3" borderId="4" xfId="3" applyNumberFormat="1" applyFont="1"/>
    <xf numFmtId="0" fontId="13" fillId="0" borderId="0" xfId="0" applyFont="1" applyAlignment="1">
      <alignment horizontal="left" vertical="top" wrapText="1"/>
    </xf>
    <xf numFmtId="0" fontId="14" fillId="0" borderId="0" xfId="6" applyFont="1" applyFill="1" applyAlignment="1">
      <alignment horizontal="left" vertical="top" wrapText="1"/>
    </xf>
    <xf numFmtId="0" fontId="14" fillId="0" borderId="0" xfId="6" applyFont="1" applyAlignment="1">
      <alignment horizontal="left"/>
    </xf>
    <xf numFmtId="0" fontId="4" fillId="0" borderId="6" xfId="4" applyAlignment="1">
      <alignment horizontal="center" wrapText="1"/>
    </xf>
    <xf numFmtId="0" fontId="4" fillId="0" borderId="6" xfId="4" applyAlignment="1">
      <alignment horizontal="center"/>
    </xf>
    <xf numFmtId="0" fontId="15" fillId="0" borderId="0" xfId="0" applyFont="1" applyAlignment="1">
      <alignment vertical="top" wrapText="1"/>
    </xf>
    <xf numFmtId="172" fontId="8" fillId="0" borderId="0" xfId="0" applyNumberFormat="1" applyFont="1" applyAlignment="1">
      <alignment vertical="top" wrapText="1"/>
    </xf>
    <xf numFmtId="165" fontId="10" fillId="2" borderId="4" xfId="1" applyNumberFormat="1" applyFont="1"/>
    <xf numFmtId="165" fontId="16" fillId="0" borderId="0" xfId="0" applyNumberFormat="1" applyFont="1"/>
    <xf numFmtId="0" fontId="5" fillId="0" borderId="0" xfId="5" applyBorder="1" applyAlignment="1">
      <alignment horizontal="center" vertical="top" wrapText="1"/>
    </xf>
  </cellXfs>
  <cellStyles count="8">
    <cellStyle name="Calculation" xfId="3" builtinId="22"/>
    <cellStyle name="Explanatory Text" xfId="6" builtinId="53"/>
    <cellStyle name="Heading 1" xfId="4" builtinId="16"/>
    <cellStyle name="Heading 3" xfId="5" builtinId="18"/>
    <cellStyle name="Input" xfId="1" builtinId="20"/>
    <cellStyle name="Normal" xfId="0" builtinId="0"/>
    <cellStyle name="Output" xfId="2" builtinId="21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130" zoomScaleNormal="130" workbookViewId="0">
      <selection activeCell="F19" sqref="F19"/>
    </sheetView>
  </sheetViews>
  <sheetFormatPr defaultRowHeight="11.25" x14ac:dyDescent="0.2"/>
  <cols>
    <col min="1" max="1" width="11.28515625" style="1" customWidth="1"/>
    <col min="2" max="3" width="8.5703125" style="1" customWidth="1"/>
    <col min="4" max="4" width="9.7109375" style="1" customWidth="1"/>
    <col min="5" max="5" width="8.28515625" style="1" customWidth="1"/>
    <col min="6" max="7" width="8.85546875" style="1" customWidth="1"/>
    <col min="8" max="8" width="11.5703125" style="1" customWidth="1"/>
    <col min="9" max="9" width="8.7109375" style="1" customWidth="1"/>
    <col min="10" max="10" width="8.140625" style="1" customWidth="1"/>
    <col min="11" max="16384" width="9.140625" style="1"/>
  </cols>
  <sheetData>
    <row r="1" spans="1:10" ht="42" customHeight="1" thickBot="1" x14ac:dyDescent="0.35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1" customHeight="1" thickTop="1" x14ac:dyDescent="0.2">
      <c r="B2" s="2" t="s">
        <v>1</v>
      </c>
      <c r="C2" s="2" t="s">
        <v>2</v>
      </c>
      <c r="D2" s="2" t="s">
        <v>34</v>
      </c>
      <c r="E2" s="2" t="s">
        <v>4</v>
      </c>
      <c r="F2" s="2" t="s">
        <v>3</v>
      </c>
      <c r="G2" s="2" t="s">
        <v>33</v>
      </c>
      <c r="H2" s="2" t="s">
        <v>5</v>
      </c>
      <c r="I2" s="3" t="s">
        <v>14</v>
      </c>
      <c r="J2" s="4" t="s">
        <v>29</v>
      </c>
    </row>
    <row r="3" spans="1:10" x14ac:dyDescent="0.2">
      <c r="A3" s="5" t="s">
        <v>18</v>
      </c>
      <c r="B3" s="6">
        <v>0</v>
      </c>
      <c r="C3" s="6">
        <v>6000</v>
      </c>
      <c r="D3" s="6">
        <v>1418.48</v>
      </c>
      <c r="E3" s="7">
        <f>MAX(B3-C3,0)</f>
        <v>0</v>
      </c>
      <c r="F3" s="7">
        <f>MAX(MIN(D3,E3),0)</f>
        <v>0</v>
      </c>
      <c r="G3" s="7">
        <f>MAX(D3-F3,0)</f>
        <v>1418.48</v>
      </c>
      <c r="H3" s="8">
        <f>MAX(E3-D3,0)</f>
        <v>0</v>
      </c>
      <c r="I3" s="9">
        <f>IF($D$17=$D$19, MAX(H3,$D$20),IF(ROUND(H3*$D$17,2) &gt; ROUND($D$20*$D$17,2), H3, $D$20))</f>
        <v>3490</v>
      </c>
      <c r="J3" s="16">
        <f>MAX(ROUND(I3*$D$17,2), ROUND($D$20*$D$19,2))</f>
        <v>314.10000000000002</v>
      </c>
    </row>
    <row r="4" spans="1:10" x14ac:dyDescent="0.2">
      <c r="A4" s="5" t="s">
        <v>19</v>
      </c>
      <c r="B4" s="6">
        <v>15000</v>
      </c>
      <c r="C4" s="6">
        <v>0</v>
      </c>
      <c r="D4" s="6">
        <v>1418.48</v>
      </c>
      <c r="E4" s="7">
        <f>MAX(SUM(B$3:B4)-SUM(C$3:C4)-SUM(E$3:E3),0)</f>
        <v>9000</v>
      </c>
      <c r="F4" s="7">
        <f t="shared" ref="F4:F14" si="0">MAX(MIN(D4+G3,E4),0)</f>
        <v>2836.96</v>
      </c>
      <c r="G4" s="7">
        <f>MAX(D4+G3-F4,0)</f>
        <v>0</v>
      </c>
      <c r="H4" s="8">
        <f>MAX(E4-(SUM(D$3:D4)-SUM(F$3:F3)),0)</f>
        <v>6163.04</v>
      </c>
      <c r="I4" s="9">
        <f>IF($D$17=$D$19, MAX(H4,$D$20),IF(ROUND(H4*$D$17,2) &gt; ROUND($D$20*$D$17,2), H4, $D$20))</f>
        <v>6163.04</v>
      </c>
      <c r="J4" s="16">
        <f>MAX(ROUND(I4*$D$17,2), ROUND($D$20*$D$19,2))</f>
        <v>554.66999999999996</v>
      </c>
    </row>
    <row r="5" spans="1:10" x14ac:dyDescent="0.2">
      <c r="A5" s="5" t="s">
        <v>20</v>
      </c>
      <c r="B5" s="6">
        <v>10000</v>
      </c>
      <c r="C5" s="6">
        <v>0</v>
      </c>
      <c r="D5" s="6">
        <v>1418.48</v>
      </c>
      <c r="E5" s="7">
        <f>MAX(SUM(B$3:B5)-SUM(C$3:C5)-SUM(E$3:E4),0)</f>
        <v>10000</v>
      </c>
      <c r="F5" s="7">
        <f t="shared" si="0"/>
        <v>1418.48</v>
      </c>
      <c r="G5" s="7">
        <f t="shared" ref="G5:G14" si="1">MAX(D5+G4-F5,0)</f>
        <v>0</v>
      </c>
      <c r="H5" s="8">
        <f>MAX(E5-(SUM(D$3:D5)-SUM(F$3:F4)),0)</f>
        <v>8581.52</v>
      </c>
      <c r="I5" s="9">
        <f>IF($D$17=$D$19, MAX(H5,$D$20),IF(ROUND(H5*$D$17,2) &gt; ROUND($D$20*$D$17,2), H5, $D$20))</f>
        <v>8581.52</v>
      </c>
      <c r="J5" s="16">
        <f>MAX(ROUND(I5*$D$17,2), ROUND($D$20*$D$19,2))</f>
        <v>772.34</v>
      </c>
    </row>
    <row r="6" spans="1:10" x14ac:dyDescent="0.2">
      <c r="A6" s="5" t="s">
        <v>21</v>
      </c>
      <c r="B6" s="6">
        <v>0</v>
      </c>
      <c r="C6" s="6">
        <v>5000</v>
      </c>
      <c r="D6" s="6">
        <v>1418.48</v>
      </c>
      <c r="E6" s="7">
        <f>MAX(SUM(B$3:B6)-SUM(C$3:C6)-SUM(E$3:E5),0)</f>
        <v>0</v>
      </c>
      <c r="F6" s="7">
        <f t="shared" si="0"/>
        <v>0</v>
      </c>
      <c r="G6" s="7">
        <f t="shared" si="1"/>
        <v>1418.48</v>
      </c>
      <c r="H6" s="8">
        <f>MAX(E6-(SUM(D$3:D6)-SUM(F$3:F5)),0)</f>
        <v>0</v>
      </c>
      <c r="I6" s="9">
        <f>IF($D$17=$D$19, MAX(H6,$D$20),IF(ROUND(H6*$D$17,2) &gt; ROUND($D$20*$D$17,2), H6, $D$20))</f>
        <v>3490</v>
      </c>
      <c r="J6" s="16">
        <f>MAX(ROUND(I6*$D$17,2), ROUND($D$20*$D$19,2))</f>
        <v>314.10000000000002</v>
      </c>
    </row>
    <row r="7" spans="1:10" x14ac:dyDescent="0.2">
      <c r="A7" s="5" t="s">
        <v>0</v>
      </c>
      <c r="B7" s="6">
        <v>35000</v>
      </c>
      <c r="C7" s="6">
        <v>0</v>
      </c>
      <c r="D7" s="6">
        <v>1418.48</v>
      </c>
      <c r="E7" s="7">
        <f>MAX(SUM(B$3:B7)-SUM(C$3:C7)-SUM(E$3:E6),0)</f>
        <v>30000</v>
      </c>
      <c r="F7" s="7">
        <f>MAX(MIN(D7+G6,E7),0)</f>
        <v>2836.96</v>
      </c>
      <c r="G7" s="7">
        <f t="shared" si="1"/>
        <v>0</v>
      </c>
      <c r="H7" s="8">
        <f>MAX(E7-(SUM(D$3:D7)-SUM(F$3:F6)),0)</f>
        <v>27163.040000000001</v>
      </c>
      <c r="I7" s="9">
        <f>IF($D$17=$D$19, MAX(H7,$D$20),IF(ROUND(H7*$D$17,2) &gt; ROUND($D$20*$D$17,2), H7, $D$20))</f>
        <v>27163.040000000001</v>
      </c>
      <c r="J7" s="16">
        <f>MAX(ROUND(I7*$D$17,2), ROUND($D$20*$D$19,2))</f>
        <v>2444.67</v>
      </c>
    </row>
    <row r="8" spans="1:10" x14ac:dyDescent="0.2">
      <c r="A8" s="5" t="s">
        <v>22</v>
      </c>
      <c r="B8" s="6">
        <v>4150</v>
      </c>
      <c r="C8" s="6">
        <v>0</v>
      </c>
      <c r="D8" s="6">
        <v>1418.48</v>
      </c>
      <c r="E8" s="7">
        <f>MAX(SUM(B$3:B8)-SUM(C$3:C8)-SUM(E$3:E7),0)</f>
        <v>4150</v>
      </c>
      <c r="F8" s="7">
        <f t="shared" si="0"/>
        <v>1418.48</v>
      </c>
      <c r="G8" s="7">
        <f t="shared" si="1"/>
        <v>0</v>
      </c>
      <c r="H8" s="8">
        <f>MAX(E8-(SUM(D$3:D8)-SUM(F$3:F7)),0)</f>
        <v>2731.5200000000013</v>
      </c>
      <c r="I8" s="9">
        <f>IF($D$17=$D$19, MAX(H8,$D$20),IF(ROUND(H8*$D$17,2) &gt; ROUND($D$20*$D$17,2), H8, $D$20))</f>
        <v>3490</v>
      </c>
      <c r="J8" s="16">
        <f>MAX(ROUND(I8*$D$17,2), ROUND($D$20*$D$19,2))</f>
        <v>314.10000000000002</v>
      </c>
    </row>
    <row r="9" spans="1:10" x14ac:dyDescent="0.2">
      <c r="A9" s="5" t="s">
        <v>23</v>
      </c>
      <c r="B9" s="6">
        <v>0</v>
      </c>
      <c r="C9" s="6">
        <v>4800</v>
      </c>
      <c r="D9" s="6">
        <v>1418.48</v>
      </c>
      <c r="E9" s="7">
        <f>MAX(SUM(B$3:B9)-SUM(C$3:C9)-SUM(E$3:E8),0)</f>
        <v>0</v>
      </c>
      <c r="F9" s="7">
        <f t="shared" si="0"/>
        <v>0</v>
      </c>
      <c r="G9" s="7">
        <f t="shared" si="1"/>
        <v>1418.48</v>
      </c>
      <c r="H9" s="8">
        <f>MAX(E9-(SUM(D$3:D9)-SUM(F$3:F8)),0)</f>
        <v>0</v>
      </c>
      <c r="I9" s="9">
        <f>IF($D$17=$D$19, MAX(H9,$D$20),IF(ROUND(H9*$D$17,2) &gt; ROUND($D$20*$D$17,2), H9, $D$20))</f>
        <v>3490</v>
      </c>
      <c r="J9" s="16">
        <f>MAX(ROUND(I9*$D$17,2), ROUND($D$20*$D$19,2))</f>
        <v>314.10000000000002</v>
      </c>
    </row>
    <row r="10" spans="1:10" x14ac:dyDescent="0.2">
      <c r="A10" s="5" t="s">
        <v>24</v>
      </c>
      <c r="B10" s="6">
        <v>0</v>
      </c>
      <c r="C10" s="6">
        <v>0</v>
      </c>
      <c r="D10" s="6">
        <v>1418.48</v>
      </c>
      <c r="E10" s="7">
        <f>MAX(SUM(B$3:B10)-SUM(C$3:C10)-SUM(E$3:E9),0)</f>
        <v>0</v>
      </c>
      <c r="F10" s="7">
        <f>MAX(MIN(D10+G9,E10),0)</f>
        <v>0</v>
      </c>
      <c r="G10" s="7">
        <f t="shared" si="1"/>
        <v>2836.96</v>
      </c>
      <c r="H10" s="8">
        <f>MAX(E10-(SUM(D$3:D10)-SUM(F$3:F9)),0)</f>
        <v>0</v>
      </c>
      <c r="I10" s="9">
        <f>IF($D$17=$D$19, MAX(H10,$D$20),IF(ROUND(H10*$D$17,2) &gt; ROUND($D$20*$D$17,2), H10, $D$20))</f>
        <v>3490</v>
      </c>
      <c r="J10" s="16">
        <f>MAX(ROUND(I10*$D$17,2), ROUND($D$20*$D$19,2))</f>
        <v>314.10000000000002</v>
      </c>
    </row>
    <row r="11" spans="1:10" x14ac:dyDescent="0.2">
      <c r="A11" s="5" t="s">
        <v>25</v>
      </c>
      <c r="B11" s="6">
        <v>5000</v>
      </c>
      <c r="C11" s="6">
        <v>0</v>
      </c>
      <c r="D11" s="6">
        <v>1418.48</v>
      </c>
      <c r="E11" s="7">
        <f>MAX(SUM(B$3:B11)-SUM(C$3:C11)-SUM(E$3:E10),0)</f>
        <v>200</v>
      </c>
      <c r="F11" s="7">
        <f t="shared" si="0"/>
        <v>200</v>
      </c>
      <c r="G11" s="7">
        <f t="shared" si="1"/>
        <v>4055.4400000000005</v>
      </c>
      <c r="H11" s="8">
        <f>MAX(E11-(SUM(D$3:D11)-SUM(F$3:F10)),0)</f>
        <v>0</v>
      </c>
      <c r="I11" s="9">
        <f>IF($D$17=$D$19, MAX(H11,$D$20),IF(ROUND(H11*$D$17,2) &gt; ROUND($D$20*$D$17,2), H11, $D$20))</f>
        <v>3490</v>
      </c>
      <c r="J11" s="16">
        <f>MAX(ROUND(I11*$D$17,2), ROUND($D$20*$D$19,2))</f>
        <v>314.10000000000002</v>
      </c>
    </row>
    <row r="12" spans="1:10" x14ac:dyDescent="0.2">
      <c r="A12" s="5" t="s">
        <v>26</v>
      </c>
      <c r="B12" s="6">
        <v>5000</v>
      </c>
      <c r="C12" s="6">
        <v>0</v>
      </c>
      <c r="D12" s="6">
        <v>1418.48</v>
      </c>
      <c r="E12" s="7">
        <f>MAX(SUM(B$3:B12)-SUM(C$3:C12)-SUM(E$3:E11),0)</f>
        <v>5000</v>
      </c>
      <c r="F12" s="7">
        <f t="shared" si="0"/>
        <v>5000</v>
      </c>
      <c r="G12" s="7">
        <f t="shared" si="1"/>
        <v>473.92000000000007</v>
      </c>
      <c r="H12" s="8">
        <f>MAX(E12-(SUM(D$3:D12)-SUM(F$3:F11)),0)</f>
        <v>0</v>
      </c>
      <c r="I12" s="9">
        <f>IF($D$17=$D$19, MAX(H12,$D$20),IF(ROUND(H12*$D$17,2) &gt; ROUND($D$20*$D$17,2), H12, $D$20))</f>
        <v>3490</v>
      </c>
      <c r="J12" s="16">
        <f>MAX(ROUND(I12*$D$17,2), ROUND($D$20*$D$19,2))</f>
        <v>314.10000000000002</v>
      </c>
    </row>
    <row r="13" spans="1:10" x14ac:dyDescent="0.2">
      <c r="A13" s="5" t="s">
        <v>27</v>
      </c>
      <c r="B13" s="6">
        <v>5000</v>
      </c>
      <c r="C13" s="6">
        <v>0</v>
      </c>
      <c r="D13" s="6">
        <v>1418.48</v>
      </c>
      <c r="E13" s="7">
        <f>MAX(SUM(B$3:B13)-SUM(C$3:C13)-SUM(E$3:E12),0)</f>
        <v>5000</v>
      </c>
      <c r="F13" s="7">
        <f t="shared" si="0"/>
        <v>1892.4</v>
      </c>
      <c r="G13" s="7">
        <f t="shared" si="1"/>
        <v>0</v>
      </c>
      <c r="H13" s="8">
        <f>MAX(E13-(SUM(D$3:D13)-SUM(F$3:F12)),0)</f>
        <v>3107.600000000004</v>
      </c>
      <c r="I13" s="9">
        <f>IF($D$17=$D$19, MAX(H13,$D$20),IF(ROUND(H13*$D$17,2) &gt; ROUND($D$20*$D$17,2), H13, $D$20))</f>
        <v>3490</v>
      </c>
      <c r="J13" s="16">
        <f>MAX(ROUND(I13*$D$17,2), ROUND($D$20*$D$19,2))</f>
        <v>314.10000000000002</v>
      </c>
    </row>
    <row r="14" spans="1:10" x14ac:dyDescent="0.2">
      <c r="A14" s="5" t="s">
        <v>28</v>
      </c>
      <c r="B14" s="6">
        <v>5000</v>
      </c>
      <c r="C14" s="6">
        <v>0</v>
      </c>
      <c r="D14" s="6">
        <v>1418.48</v>
      </c>
      <c r="E14" s="7">
        <f>MAX(SUM(B$3:B14)-SUM(C$3:C14)-SUM(E$3:E13),0)</f>
        <v>5000</v>
      </c>
      <c r="F14" s="7">
        <f t="shared" si="0"/>
        <v>1418.48</v>
      </c>
      <c r="G14" s="7">
        <f t="shared" si="1"/>
        <v>0</v>
      </c>
      <c r="H14" s="8">
        <f>MAX(E14-(SUM(D$3:D14)-SUM(F$3:F13)),0)</f>
        <v>3581.5200000000023</v>
      </c>
      <c r="I14" s="9">
        <f>IF($D$17=$D$19, MAX(H14,$D$20),IF(ROUND(H14*$D$17,2) &gt; ROUND($D$20*$D$17,2), H14, $D$20))</f>
        <v>3581.5200000000023</v>
      </c>
      <c r="J14" s="16">
        <f>MAX(ROUND(I14*$D$17,2), ROUND($D$20*$D$19,2))</f>
        <v>322.33999999999997</v>
      </c>
    </row>
    <row r="15" spans="1:10" ht="45.75" customHeight="1" x14ac:dyDescent="0.2">
      <c r="E15" s="10"/>
      <c r="G15" s="11" t="s">
        <v>15</v>
      </c>
      <c r="H15" s="11" t="s">
        <v>16</v>
      </c>
      <c r="I15" s="12"/>
      <c r="J15" s="12" t="s">
        <v>17</v>
      </c>
    </row>
    <row r="16" spans="1:10" x14ac:dyDescent="0.2">
      <c r="A16" s="13" t="s">
        <v>6</v>
      </c>
      <c r="B16" s="10">
        <f>SUM(B3:B14)</f>
        <v>84150</v>
      </c>
      <c r="C16" s="10">
        <f>SUM(C3:C14)</f>
        <v>15800</v>
      </c>
      <c r="D16" s="10">
        <f>SUM(D3:D14)</f>
        <v>17021.759999999998</v>
      </c>
      <c r="E16" s="14"/>
      <c r="G16" s="14">
        <f>B16-C16-D16</f>
        <v>51328.240000000005</v>
      </c>
      <c r="H16" s="14">
        <f>SUM(H3:H14)</f>
        <v>51328.24000000002</v>
      </c>
      <c r="I16" s="14"/>
      <c r="J16" s="14"/>
    </row>
    <row r="17" spans="1:10" x14ac:dyDescent="0.2">
      <c r="A17" s="17" t="s">
        <v>32</v>
      </c>
      <c r="B17" s="10"/>
      <c r="D17" s="24">
        <v>0.09</v>
      </c>
      <c r="E17" s="14"/>
      <c r="G17" s="14">
        <f>MAX(G16*$D17,12 * ROUND($D$20 * $D$19,2))</f>
        <v>4619.5416000000005</v>
      </c>
      <c r="H17" s="14"/>
      <c r="I17" s="14"/>
      <c r="J17" s="14">
        <f>SUM(J3:J14)-G17</f>
        <v>1987.278400000002</v>
      </c>
    </row>
    <row r="18" spans="1:10" ht="15" x14ac:dyDescent="0.2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17" t="s">
        <v>36</v>
      </c>
      <c r="B19" s="10"/>
      <c r="D19" s="25">
        <v>0.09</v>
      </c>
      <c r="E19" s="14"/>
      <c r="G19" s="14"/>
      <c r="H19" s="14"/>
      <c r="I19" s="14"/>
      <c r="J19" s="14"/>
    </row>
    <row r="20" spans="1:10" ht="22.5" x14ac:dyDescent="0.2">
      <c r="A20" s="22" t="s">
        <v>35</v>
      </c>
      <c r="C20" s="15"/>
      <c r="D20" s="23">
        <v>3490</v>
      </c>
      <c r="E20" s="15"/>
      <c r="F20" s="15"/>
      <c r="G20" s="15"/>
      <c r="H20" s="15"/>
      <c r="I20" s="15"/>
    </row>
    <row r="21" spans="1:10" x14ac:dyDescent="0.2">
      <c r="A21" s="19" t="s">
        <v>7</v>
      </c>
      <c r="B21" s="19"/>
      <c r="C21" s="19"/>
      <c r="D21" s="19"/>
      <c r="E21" s="19"/>
      <c r="F21" s="19"/>
      <c r="G21" s="19"/>
      <c r="H21" s="19"/>
      <c r="I21" s="19"/>
    </row>
    <row r="22" spans="1:10" ht="27.75" customHeight="1" x14ac:dyDescent="0.2">
      <c r="A22" s="18" t="s">
        <v>31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39" customHeight="1" x14ac:dyDescent="0.2">
      <c r="A23" s="18" t="s">
        <v>8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38.25" customHeight="1" x14ac:dyDescent="0.2">
      <c r="A24" s="18" t="s">
        <v>9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35.25" customHeight="1" x14ac:dyDescent="0.2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40.5" customHeight="1" x14ac:dyDescent="0.2">
      <c r="A26" s="18" t="s">
        <v>11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53.25" customHeight="1" x14ac:dyDescent="0.2">
      <c r="A27" s="18" t="s">
        <v>12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52.5" customHeight="1" x14ac:dyDescent="0.2">
      <c r="A28" s="18" t="s">
        <v>13</v>
      </c>
      <c r="B28" s="18"/>
      <c r="C28" s="18"/>
      <c r="D28" s="18"/>
      <c r="E28" s="18"/>
      <c r="F28" s="18"/>
      <c r="G28" s="18"/>
      <c r="H28" s="18"/>
      <c r="I28" s="18"/>
      <c r="J28" s="18"/>
    </row>
  </sheetData>
  <protectedRanges>
    <protectedRange sqref="B3:D14" name="Dane wejściowe"/>
    <protectedRange sqref="E3:J14" name="Obliczenia"/>
    <protectedRange sqref="B16:J19" name="Podsumowanie"/>
  </protectedRanges>
  <mergeCells count="10">
    <mergeCell ref="A26:J26"/>
    <mergeCell ref="A27:J27"/>
    <mergeCell ref="A28:J28"/>
    <mergeCell ref="A21:I21"/>
    <mergeCell ref="A1:J1"/>
    <mergeCell ref="A22:J22"/>
    <mergeCell ref="A23:J23"/>
    <mergeCell ref="A24:J24"/>
    <mergeCell ref="A25:J25"/>
    <mergeCell ref="A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zdrowotnej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Mała Księgowość "Rzeczpospolitej" - Obliczenie podstawy zdrowotnego</dc:title>
  <dc:creator/>
  <cp:lastModifiedBy/>
  <dcterms:created xsi:type="dcterms:W3CDTF">2022-04-10T12:39:53Z</dcterms:created>
  <dcterms:modified xsi:type="dcterms:W3CDTF">2023-06-27T05:49:36Z</dcterms:modified>
</cp:coreProperties>
</file>